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\Desktop\"/>
    </mc:Choice>
  </mc:AlternateContent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16" i="1" l="1"/>
  <c r="B10" i="1"/>
  <c r="B7" i="1"/>
  <c r="B23" i="1"/>
  <c r="B35" i="1" s="1"/>
  <c r="B36" i="1" s="1"/>
  <c r="B11" i="1" l="1"/>
  <c r="G20" i="1"/>
  <c r="B20" i="1"/>
  <c r="B18" i="1"/>
  <c r="B19" i="1" s="1"/>
  <c r="B21" i="1" l="1"/>
  <c r="G18" i="1"/>
  <c r="G19" i="1" s="1"/>
  <c r="G23" i="1"/>
  <c r="G35" i="1" s="1"/>
  <c r="G36" i="1" s="1"/>
  <c r="B37" i="1"/>
  <c r="G37" i="1" l="1"/>
  <c r="B25" i="1"/>
  <c r="B26" i="1" s="1"/>
  <c r="B32" i="1" s="1"/>
  <c r="B24" i="1"/>
  <c r="B31" i="1" s="1"/>
  <c r="G21" i="1"/>
  <c r="G24" i="1" l="1"/>
  <c r="G31" i="1" s="1"/>
  <c r="G25" i="1"/>
  <c r="G26" i="1" s="1"/>
  <c r="G32" i="1" s="1"/>
  <c r="B33" i="1"/>
  <c r="B39" i="1" s="1"/>
  <c r="B27" i="1"/>
  <c r="G27" i="1" l="1"/>
  <c r="G33" i="1" l="1"/>
  <c r="G39" i="1" l="1"/>
</calcChain>
</file>

<file path=xl/sharedStrings.xml><?xml version="1.0" encoding="utf-8"?>
<sst xmlns="http://schemas.openxmlformats.org/spreadsheetml/2006/main" count="41" uniqueCount="33">
  <si>
    <t xml:space="preserve"> Years of work left</t>
  </si>
  <si>
    <t>Pretax</t>
  </si>
  <si>
    <t>FV of SEP  (pre tax)</t>
  </si>
  <si>
    <t>Subject to LT cap gains</t>
  </si>
  <si>
    <t>Principal</t>
  </si>
  <si>
    <t>Already taxed divs?</t>
  </si>
  <si>
    <t>Modeling inputs</t>
  </si>
  <si>
    <t xml:space="preserve"> Real rate of return</t>
  </si>
  <si>
    <t xml:space="preserve"> LT capital gains rate</t>
  </si>
  <si>
    <t xml:space="preserve"> Marginal income tax rate</t>
  </si>
  <si>
    <t>Amount leftover (pretax)</t>
  </si>
  <si>
    <t xml:space="preserve"> Years of retirement</t>
  </si>
  <si>
    <t xml:space="preserve"> Appreciation unrealized</t>
  </si>
  <si>
    <t xml:space="preserve"> Qualified dividends</t>
  </si>
  <si>
    <t xml:space="preserve"> Tax on div</t>
  </si>
  <si>
    <t>Accumulation Calculations</t>
  </si>
  <si>
    <t>Pre-tax Savings (A SEP)</t>
  </si>
  <si>
    <t>Pre-tax Savings (Double SEPs)</t>
  </si>
  <si>
    <t>After-tax Savings</t>
  </si>
  <si>
    <t>Less: Income taxes</t>
  </si>
  <si>
    <t>Less: Medicare taxes</t>
  </si>
  <si>
    <t>Less: Medicare &amp; FICA</t>
  </si>
  <si>
    <t>Pre-tax Annuity</t>
  </si>
  <si>
    <t>Regular Tax</t>
  </si>
  <si>
    <t>After-tax</t>
  </si>
  <si>
    <t>Total After-tax income</t>
  </si>
  <si>
    <t>Should a sideline business  be restructured to provide additional pension contributions</t>
  </si>
  <si>
    <t>Annuitization Calculations</t>
  </si>
  <si>
    <t>FV of tax-efficient taxable</t>
  </si>
  <si>
    <t>LT capial gains &amp; qual divs taxes</t>
  </si>
  <si>
    <t>Taxable account annuity</t>
  </si>
  <si>
    <t>SEP-IRA account annuity</t>
  </si>
  <si>
    <t>After-tax Annuity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</si>
</sst>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8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10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/>
    <xf numFmtId="0" fontId="0" fillId="0" borderId="0" xfId="0" applyAlignment="1">
      <alignment horizontal="left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topLeftCell="A9" workbookViewId="0">
      <selection activeCell="B39" sqref="B39"/>
    </sheetView>
  </sheetViews>
  <sheetFormatPr defaultRowHeight="14.25" x14ac:dyDescent="0.45"/>
  <cols>
    <col min="1" max="1" width="27" customWidth="1"/>
    <col min="2" max="2" width="18.73046875" customWidth="1"/>
    <col min="4" max="4" width="11.86328125" bestFit="1" customWidth="1"/>
    <col min="7" max="7" width="14.265625" bestFit="1" customWidth="1"/>
    <col min="10" max="10" width="11.59765625" bestFit="1" customWidth="1"/>
  </cols>
  <sheetData>
    <row r="1" spans="1:7" ht="21" x14ac:dyDescent="0.65">
      <c r="A1" s="6" t="s">
        <v>26</v>
      </c>
    </row>
    <row r="3" spans="1:7" ht="18" x14ac:dyDescent="0.55000000000000004">
      <c r="A3" s="5" t="s">
        <v>6</v>
      </c>
    </row>
    <row r="4" spans="1:7" x14ac:dyDescent="0.45">
      <c r="A4" t="s">
        <v>7</v>
      </c>
      <c r="B4" s="4">
        <v>0.05</v>
      </c>
    </row>
    <row r="5" spans="1:7" x14ac:dyDescent="0.45">
      <c r="A5" t="s">
        <v>0</v>
      </c>
      <c r="B5">
        <v>25</v>
      </c>
    </row>
    <row r="6" spans="1:7" x14ac:dyDescent="0.45">
      <c r="A6" t="s">
        <v>11</v>
      </c>
      <c r="B6">
        <v>30</v>
      </c>
    </row>
    <row r="7" spans="1:7" x14ac:dyDescent="0.45">
      <c r="A7" t="s">
        <v>8</v>
      </c>
      <c r="B7" s="4">
        <f>0.2+0.038</f>
        <v>0.23800000000000002</v>
      </c>
    </row>
    <row r="8" spans="1:7" x14ac:dyDescent="0.45">
      <c r="A8" t="s">
        <v>9</v>
      </c>
      <c r="B8" s="4">
        <v>0.39600000000000002</v>
      </c>
    </row>
    <row r="9" spans="1:7" x14ac:dyDescent="0.45">
      <c r="A9" t="s">
        <v>12</v>
      </c>
      <c r="B9" s="4">
        <v>0.03</v>
      </c>
    </row>
    <row r="10" spans="1:7" x14ac:dyDescent="0.45">
      <c r="A10" t="s">
        <v>13</v>
      </c>
      <c r="B10" s="4">
        <f>B4-B9</f>
        <v>2.0000000000000004E-2</v>
      </c>
    </row>
    <row r="11" spans="1:7" x14ac:dyDescent="0.45">
      <c r="A11" t="s">
        <v>14</v>
      </c>
      <c r="B11" s="4">
        <f>0.25*B10</f>
        <v>5.000000000000001E-3</v>
      </c>
    </row>
    <row r="12" spans="1:7" x14ac:dyDescent="0.45">
      <c r="B12" s="4"/>
    </row>
    <row r="13" spans="1:7" ht="18" x14ac:dyDescent="0.55000000000000004">
      <c r="A13" s="5" t="s">
        <v>15</v>
      </c>
    </row>
    <row r="14" spans="1:7" x14ac:dyDescent="0.45">
      <c r="A14" t="s">
        <v>1</v>
      </c>
      <c r="B14" s="2">
        <v>400000</v>
      </c>
      <c r="G14" s="2">
        <v>400000</v>
      </c>
    </row>
    <row r="15" spans="1:7" x14ac:dyDescent="0.45">
      <c r="B15" s="2"/>
      <c r="G15" s="2"/>
    </row>
    <row r="16" spans="1:7" x14ac:dyDescent="0.45">
      <c r="A16" t="s">
        <v>16</v>
      </c>
      <c r="B16" s="2">
        <v>53000</v>
      </c>
      <c r="D16" t="s">
        <v>17</v>
      </c>
      <c r="G16" s="2">
        <f>(G14-0.0145*G14-0.062*118000)*0.2</f>
        <v>77376.800000000003</v>
      </c>
    </row>
    <row r="17" spans="1:13" x14ac:dyDescent="0.45">
      <c r="G17" s="2"/>
    </row>
    <row r="18" spans="1:13" x14ac:dyDescent="0.45">
      <c r="A18" t="s">
        <v>10</v>
      </c>
      <c r="B18" s="2">
        <f>+B14-B16</f>
        <v>347000</v>
      </c>
      <c r="G18" s="2">
        <f>+G14-G16</f>
        <v>322623.2</v>
      </c>
    </row>
    <row r="19" spans="1:13" x14ac:dyDescent="0.45">
      <c r="A19" t="s">
        <v>19</v>
      </c>
      <c r="B19" s="2">
        <f>B8*(B18-0.0145*400000)</f>
        <v>135115.20000000001</v>
      </c>
      <c r="D19" t="s">
        <v>19</v>
      </c>
      <c r="G19" s="2">
        <f>B8*(G18-0.062*118000-0.0145*400000)</f>
        <v>122564.8512</v>
      </c>
      <c r="J19" s="7"/>
    </row>
    <row r="20" spans="1:13" x14ac:dyDescent="0.45">
      <c r="A20" t="s">
        <v>20</v>
      </c>
      <c r="B20" s="2">
        <f>0.038*B14</f>
        <v>15200</v>
      </c>
      <c r="D20" t="s">
        <v>21</v>
      </c>
      <c r="G20" s="2">
        <f>0.038*G14+0.124*118000</f>
        <v>29832</v>
      </c>
    </row>
    <row r="21" spans="1:13" x14ac:dyDescent="0.45">
      <c r="A21" t="s">
        <v>18</v>
      </c>
      <c r="B21" s="2">
        <f>+B18-B19-B20</f>
        <v>196684.79999999999</v>
      </c>
      <c r="D21" t="s">
        <v>18</v>
      </c>
      <c r="G21" s="2">
        <f>+G18-G19-G20</f>
        <v>170226.34880000001</v>
      </c>
    </row>
    <row r="22" spans="1:13" x14ac:dyDescent="0.45">
      <c r="B22" s="2"/>
      <c r="G22" s="2"/>
      <c r="J22" s="7"/>
    </row>
    <row r="23" spans="1:13" x14ac:dyDescent="0.45">
      <c r="A23" t="s">
        <v>2</v>
      </c>
      <c r="B23" s="2">
        <f>FV(B4,B5,-B16)</f>
        <v>2529536.2373533491</v>
      </c>
      <c r="D23" t="s">
        <v>2</v>
      </c>
      <c r="G23" s="2">
        <f>FV(B4,B5,-G16)</f>
        <v>3692970.1798196719</v>
      </c>
      <c r="J23" s="3"/>
    </row>
    <row r="24" spans="1:13" x14ac:dyDescent="0.45">
      <c r="A24" t="s">
        <v>28</v>
      </c>
      <c r="B24" s="2">
        <f>FV(B9+B10-B11,B5,-B21,)</f>
        <v>8765299.4443801399</v>
      </c>
      <c r="D24" t="s">
        <v>28</v>
      </c>
      <c r="G24" s="2">
        <f>FV(B9+B10-B11,B5,-G21,)</f>
        <v>7586173.0065338053</v>
      </c>
    </row>
    <row r="25" spans="1:13" x14ac:dyDescent="0.45">
      <c r="A25" t="s">
        <v>4</v>
      </c>
      <c r="B25" s="2">
        <f>B5*B21</f>
        <v>4917120</v>
      </c>
      <c r="D25" t="s">
        <v>4</v>
      </c>
      <c r="G25" s="2">
        <f>B5*G21</f>
        <v>4255658.72</v>
      </c>
    </row>
    <row r="26" spans="1:13" x14ac:dyDescent="0.45">
      <c r="A26" t="s">
        <v>3</v>
      </c>
      <c r="B26" s="2">
        <f>FV(B9,B5,-B21,)-B25</f>
        <v>2253863.1112817694</v>
      </c>
      <c r="D26" t="s">
        <v>3</v>
      </c>
      <c r="G26" s="2">
        <f>FV(B9,B5,-G21,)-G25</f>
        <v>1950668.7254353361</v>
      </c>
    </row>
    <row r="27" spans="1:13" x14ac:dyDescent="0.45">
      <c r="A27" t="s">
        <v>5</v>
      </c>
      <c r="B27" s="2">
        <f>+B24-B25-B26</f>
        <v>1594316.3330983706</v>
      </c>
      <c r="D27" t="s">
        <v>5</v>
      </c>
      <c r="G27" s="2">
        <f>+G24-G25-G26</f>
        <v>1379845.5610984694</v>
      </c>
    </row>
    <row r="28" spans="1:13" x14ac:dyDescent="0.45">
      <c r="B28" s="2"/>
      <c r="G28" s="2"/>
    </row>
    <row r="29" spans="1:13" ht="18" x14ac:dyDescent="0.55000000000000004">
      <c r="A29" s="5" t="s">
        <v>27</v>
      </c>
      <c r="B29" s="2"/>
      <c r="G29" s="2"/>
    </row>
    <row r="30" spans="1:13" x14ac:dyDescent="0.45">
      <c r="A30" t="s">
        <v>30</v>
      </c>
      <c r="B30" s="2"/>
      <c r="D30" s="1"/>
      <c r="G30" s="2"/>
    </row>
    <row r="31" spans="1:13" x14ac:dyDescent="0.45">
      <c r="A31" s="8" t="s">
        <v>22</v>
      </c>
      <c r="B31" s="2">
        <f>PMT(B4,B6,-B24)</f>
        <v>570195.30776527908</v>
      </c>
      <c r="G31" s="2">
        <f>PMT(B4,B6,-G24)</f>
        <v>493491.44084228046</v>
      </c>
    </row>
    <row r="32" spans="1:13" x14ac:dyDescent="0.45">
      <c r="A32" s="8" t="s">
        <v>29</v>
      </c>
      <c r="B32" s="2">
        <f>+B26/B24*B31*B7+B10*B24*B7</f>
        <v>76617.67846273302</v>
      </c>
      <c r="G32" s="2">
        <f>+G26/G24*G31*B7+B10*G24*B7</f>
        <v>66310.907900577193</v>
      </c>
      <c r="L32" s="7"/>
      <c r="M32" s="7"/>
    </row>
    <row r="33" spans="1:10" x14ac:dyDescent="0.45">
      <c r="A33" s="8" t="s">
        <v>32</v>
      </c>
      <c r="B33" s="3">
        <f>+B31-B32</f>
        <v>493577.62930254603</v>
      </c>
      <c r="G33" s="2">
        <f>+G31-G32</f>
        <v>427180.53294170328</v>
      </c>
    </row>
    <row r="34" spans="1:10" x14ac:dyDescent="0.45">
      <c r="A34" t="s">
        <v>31</v>
      </c>
      <c r="G34" s="2"/>
    </row>
    <row r="35" spans="1:10" x14ac:dyDescent="0.45">
      <c r="A35" s="8" t="s">
        <v>22</v>
      </c>
      <c r="B35" s="2">
        <f>PMT(0.05,B6,-B23)</f>
        <v>164549.96232739848</v>
      </c>
      <c r="G35" s="2">
        <f>PMT(0.05,B6,-G23)</f>
        <v>240233.00990593672</v>
      </c>
    </row>
    <row r="36" spans="1:10" x14ac:dyDescent="0.45">
      <c r="A36" s="8" t="s">
        <v>23</v>
      </c>
      <c r="B36" s="2">
        <f>B35*B8</f>
        <v>65161.785081649803</v>
      </c>
      <c r="G36" s="2">
        <f>G35*B8</f>
        <v>95132.271922750951</v>
      </c>
    </row>
    <row r="37" spans="1:10" x14ac:dyDescent="0.45">
      <c r="A37" s="8" t="s">
        <v>24</v>
      </c>
      <c r="B37" s="2">
        <f>+B35-B36</f>
        <v>99388.177245748666</v>
      </c>
      <c r="G37" s="2">
        <f>+G35-G36</f>
        <v>145100.73798318577</v>
      </c>
    </row>
    <row r="38" spans="1:10" x14ac:dyDescent="0.45">
      <c r="B38" s="1"/>
      <c r="G38" s="2"/>
    </row>
    <row r="39" spans="1:10" x14ac:dyDescent="0.45">
      <c r="A39" t="s">
        <v>25</v>
      </c>
      <c r="B39" s="3">
        <f>+B33+B37</f>
        <v>592965.80654829473</v>
      </c>
      <c r="G39" s="3">
        <f>+G33+G37</f>
        <v>572281.27092488902</v>
      </c>
      <c r="J39" s="1"/>
    </row>
    <row r="40" spans="1:10" x14ac:dyDescent="0.45">
      <c r="B40" s="1"/>
      <c r="G40" s="1"/>
    </row>
    <row r="41" spans="1:10" x14ac:dyDescent="0.45">
      <c r="B41" s="1"/>
      <c r="G41" s="1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Nelson</dc:creator>
  <cp:lastModifiedBy>Steve</cp:lastModifiedBy>
  <dcterms:created xsi:type="dcterms:W3CDTF">2016-04-14T22:58:38Z</dcterms:created>
  <dcterms:modified xsi:type="dcterms:W3CDTF">2016-04-17T13:08:56Z</dcterms:modified>
</cp:coreProperties>
</file>